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ssod\Desktop\H\Earnings Release\December 2019 Earnings Release\"/>
    </mc:Choice>
  </mc:AlternateContent>
  <xr:revisionPtr revIDLastSave="0" documentId="13_ncr:1_{2FC17F5B-2A06-4D36-8CA2-02F7B7124967}" xr6:coauthVersionLast="36" xr6:coauthVersionMax="36" xr10:uidLastSave="{00000000-0000-0000-0000-000000000000}"/>
  <bookViews>
    <workbookView xWindow="0" yWindow="0" windowWidth="24000" windowHeight="10110" xr2:uid="{EFCA8787-62E4-4720-9384-3E5483CE263A}"/>
  </bookViews>
  <sheets>
    <sheet name="Operating Data &amp; Ratios" sheetId="1" r:id="rId1"/>
    <sheet name="Financial Condition 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D10" i="1"/>
  <c r="F10" i="1"/>
  <c r="H10" i="1"/>
  <c r="H13" i="1" s="1"/>
  <c r="H19" i="1" s="1"/>
  <c r="H21" i="1" s="1"/>
  <c r="J10" i="1"/>
  <c r="L10" i="1"/>
  <c r="B13" i="1"/>
  <c r="D13" i="1"/>
  <c r="D19" i="1" s="1"/>
  <c r="D21" i="1" s="1"/>
  <c r="F13" i="1"/>
  <c r="J13" i="1"/>
  <c r="L13" i="1"/>
  <c r="F19" i="1"/>
  <c r="F21" i="1" s="1"/>
  <c r="J19" i="1"/>
  <c r="J21" i="1" s="1"/>
  <c r="B21" i="1"/>
  <c r="L21" i="1"/>
  <c r="B28" i="1"/>
  <c r="D28" i="1"/>
  <c r="F28" i="1"/>
  <c r="H28" i="1"/>
  <c r="J28" i="1"/>
  <c r="L28" i="1"/>
  <c r="B31" i="1"/>
  <c r="D31" i="1"/>
  <c r="F31" i="1"/>
  <c r="H31" i="1"/>
  <c r="J31" i="1"/>
  <c r="L31" i="1"/>
  <c r="B32" i="1"/>
  <c r="D32" i="1"/>
  <c r="F32" i="1"/>
  <c r="H32" i="1"/>
  <c r="J32" i="1"/>
  <c r="L32" i="1"/>
  <c r="B33" i="1"/>
  <c r="D33" i="1"/>
  <c r="F33" i="1"/>
  <c r="H33" i="1"/>
  <c r="J33" i="1"/>
  <c r="L33" i="1"/>
  <c r="B9" i="2" l="1"/>
  <c r="B31" i="2" l="1"/>
  <c r="B30" i="2"/>
  <c r="B28" i="2"/>
  <c r="B27" i="2" l="1"/>
  <c r="B26" i="2"/>
  <c r="B19" i="2"/>
  <c r="B18" i="2"/>
  <c r="B17" i="2"/>
  <c r="F14" i="2" l="1"/>
  <c r="G14" i="2" s="1"/>
  <c r="F11" i="2"/>
  <c r="G11" i="2" s="1"/>
  <c r="F10" i="2"/>
  <c r="G10" i="2" s="1"/>
  <c r="G8" i="2"/>
  <c r="F8" i="2"/>
  <c r="C31" i="2" l="1"/>
  <c r="C28" i="2"/>
  <c r="Q12" i="1" l="1"/>
  <c r="R12" i="1" s="1"/>
  <c r="N12" i="1"/>
  <c r="O12" i="1" s="1"/>
  <c r="C30" i="2" l="1"/>
  <c r="C26" i="2"/>
  <c r="C19" i="2" l="1"/>
  <c r="C18" i="2"/>
  <c r="C17" i="2"/>
  <c r="J44" i="1"/>
  <c r="F44" i="1"/>
  <c r="L44" i="1"/>
  <c r="H44" i="1"/>
  <c r="N10" i="1" l="1"/>
  <c r="O10" i="1" s="1"/>
  <c r="Q10" i="1"/>
  <c r="R10" i="1" s="1"/>
</calcChain>
</file>

<file path=xl/sharedStrings.xml><?xml version="1.0" encoding="utf-8"?>
<sst xmlns="http://schemas.openxmlformats.org/spreadsheetml/2006/main" count="63" uniqueCount="59">
  <si>
    <t>Melrose Bancorp, Inc</t>
  </si>
  <si>
    <t>Selected Financial Highlights</t>
  </si>
  <si>
    <t>(Unaudited)</t>
  </si>
  <si>
    <t>For the Three Months Ended</t>
  </si>
  <si>
    <t>Operating Data:</t>
  </si>
  <si>
    <t>Total interest income</t>
  </si>
  <si>
    <t>Total interest expense</t>
  </si>
  <si>
    <t>Net interest income</t>
  </si>
  <si>
    <t>Provision for loan losses</t>
  </si>
  <si>
    <t>Net interest income after provision for loan losses</t>
  </si>
  <si>
    <t>Total non-interest income</t>
  </si>
  <si>
    <t>Income before income taxes</t>
  </si>
  <si>
    <t>Income tax expense</t>
  </si>
  <si>
    <t>Net income</t>
  </si>
  <si>
    <t>Per Share Information:</t>
  </si>
  <si>
    <t>Net income per share, basic</t>
  </si>
  <si>
    <t>Average common shares outstanding, basic</t>
  </si>
  <si>
    <t>Net income per share, diluted</t>
  </si>
  <si>
    <t>Average common shares outstanding, diluted</t>
  </si>
  <si>
    <t>Return on average assets</t>
  </si>
  <si>
    <t>Efficiency ratio</t>
  </si>
  <si>
    <t>Interest rate spread</t>
  </si>
  <si>
    <t>Net interest margin</t>
  </si>
  <si>
    <t>Financial Condition Data:</t>
  </si>
  <si>
    <t>Total assets</t>
  </si>
  <si>
    <t>Deposits</t>
  </si>
  <si>
    <t xml:space="preserve">Borrowings </t>
  </si>
  <si>
    <t>Stockholders' equity</t>
  </si>
  <si>
    <t>Total liabilities</t>
  </si>
  <si>
    <t>Balance Sheet Ratios:</t>
  </si>
  <si>
    <t>Tangible common equity as a percent of tangible assets</t>
  </si>
  <si>
    <t>Asset Quality Ratios:</t>
  </si>
  <si>
    <t>Nonaccrual loans</t>
  </si>
  <si>
    <t>Accruing loans past due 90 days or more</t>
  </si>
  <si>
    <t>Asset Quality Data:</t>
  </si>
  <si>
    <t>Nonperforming assets as a percent of total assets</t>
  </si>
  <si>
    <t>Nonperforming loans as a percent of total assets</t>
  </si>
  <si>
    <t>Nonperforming loans as a percent of total loans</t>
  </si>
  <si>
    <t>Net chargeoffs as a percent of average loans</t>
  </si>
  <si>
    <t>Allowance for loan losses as a percent of total loans</t>
  </si>
  <si>
    <t>Allowance for loan losses as a percent of nonperforming loans</t>
  </si>
  <si>
    <t>Regulatory Capital Ratios (Bank only):</t>
  </si>
  <si>
    <t>Total capital (to risk-weighted assets)</t>
  </si>
  <si>
    <t>Tier 1 capital (to risk-weighted assets)</t>
  </si>
  <si>
    <t>Tier 1 capital (to average assets)</t>
  </si>
  <si>
    <t>Average Total Assets -</t>
  </si>
  <si>
    <t xml:space="preserve">Average Total Equity </t>
  </si>
  <si>
    <t>Common Equity Tier 1 capital (to risk-weighted assets)</t>
  </si>
  <si>
    <t>Return on average stockholders' equity</t>
  </si>
  <si>
    <t>Securities, including FHLB stock</t>
  </si>
  <si>
    <t>Securities, including FHLB stock as a percent of total assets</t>
  </si>
  <si>
    <t>Loans receivable, net of allowance as a percent of deposits</t>
  </si>
  <si>
    <t>For the Nine Months Ended</t>
  </si>
  <si>
    <t>Loans receivable, net of allowance for loan losses of $1,593 and 
     $1,323, respectively</t>
  </si>
  <si>
    <t>For the Year Ended</t>
  </si>
  <si>
    <r>
      <rPr>
        <b/>
        <sz val="11"/>
        <color theme="1"/>
        <rFont val="Times New Roman"/>
        <family val="1"/>
      </rPr>
      <t>Performance ratios</t>
    </r>
    <r>
      <rPr>
        <sz val="11"/>
        <color theme="1"/>
        <rFont val="Times New Roman"/>
        <family val="1"/>
      </rPr>
      <t>:</t>
    </r>
  </si>
  <si>
    <t>Merger related expenses</t>
  </si>
  <si>
    <t>Basic tangible book value per common share outstanding</t>
  </si>
  <si>
    <t>Total non-interest expense (excluding merger related expenses)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</si>
</sst>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[$-409]mmmm\ d\,\ yyyy;@"/>
    <numFmt numFmtId="166" formatCode="_(* #,##0_);_(* \(#,##0\);_(* &quot;-&quot;??_);_(@_)"/>
    <numFmt numFmtId="167" formatCode="_(&quot;$&quot;* #,##0_);_(&quot;$&quot;* \(#,##0\);_(&quot;$&quot;* &quot;-&quot;??_);_(@_)"/>
    <numFmt numFmtId="168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43" fontId="0" fillId="0" borderId="0" xfId="1" applyFont="1"/>
    <xf numFmtId="168" fontId="0" fillId="0" borderId="0" xfId="3" applyNumberFormat="1" applyFont="1"/>
    <xf numFmtId="10" fontId="0" fillId="0" borderId="0" xfId="3" applyNumberFormat="1" applyFont="1"/>
    <xf numFmtId="0" fontId="3" fillId="0" borderId="0" xfId="0" applyFont="1"/>
    <xf numFmtId="0" fontId="3" fillId="0" borderId="0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2" applyNumberFormat="1" applyFont="1"/>
    <xf numFmtId="166" fontId="3" fillId="0" borderId="0" xfId="1" applyNumberFormat="1" applyFont="1"/>
    <xf numFmtId="166" fontId="3" fillId="0" borderId="1" xfId="1" applyNumberFormat="1" applyFont="1" applyBorder="1"/>
    <xf numFmtId="44" fontId="3" fillId="0" borderId="0" xfId="2" applyFont="1"/>
    <xf numFmtId="10" fontId="3" fillId="0" borderId="0" xfId="3" applyNumberFormat="1" applyFont="1"/>
    <xf numFmtId="10" fontId="3" fillId="0" borderId="0" xfId="0" applyNumberFormat="1" applyFont="1"/>
    <xf numFmtId="10" fontId="3" fillId="0" borderId="0" xfId="3" applyNumberFormat="1" applyFont="1" applyFill="1"/>
    <xf numFmtId="0" fontId="3" fillId="0" borderId="0" xfId="0" applyFont="1" applyFill="1"/>
    <xf numFmtId="0" fontId="3" fillId="0" borderId="0" xfId="0" applyFont="1" applyAlignment="1">
      <alignment horizontal="left" wrapText="1"/>
    </xf>
    <xf numFmtId="166" fontId="0" fillId="0" borderId="0" xfId="0" applyNumberFormat="1"/>
    <xf numFmtId="167" fontId="3" fillId="0" borderId="3" xfId="2" applyNumberFormat="1" applyFont="1" applyBorder="1"/>
    <xf numFmtId="167" fontId="0" fillId="0" borderId="0" xfId="0" applyNumberFormat="1"/>
    <xf numFmtId="44" fontId="3" fillId="0" borderId="0" xfId="2" applyFont="1" applyFill="1"/>
    <xf numFmtId="164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A840C-7E2F-46F8-B274-49805549FECF}">
  <sheetPr>
    <pageSetUpPr fitToPage="1"/>
  </sheetPr>
  <dimension ref="A1:R44"/>
  <sheetViews>
    <sheetView showGridLines="0" tabSelected="1" topLeftCell="A4" workbookViewId="0">
      <selection activeCell="A38" sqref="A38:XFD43"/>
    </sheetView>
  </sheetViews>
  <sheetFormatPr defaultRowHeight="15" x14ac:dyDescent="0.25"/>
  <cols>
    <col min="1" max="1" width="55.5703125" customWidth="1"/>
    <col min="2" max="2" width="15.42578125" customWidth="1"/>
    <col min="3" max="3" width="1.85546875" customWidth="1"/>
    <col min="4" max="4" width="15.5703125" customWidth="1"/>
    <col min="5" max="5" width="1.85546875" hidden="1" customWidth="1"/>
    <col min="6" max="6" width="15.42578125" hidden="1" customWidth="1"/>
    <col min="7" max="7" width="1.85546875" hidden="1" customWidth="1"/>
    <col min="8" max="8" width="15.5703125" hidden="1" customWidth="1"/>
    <col min="9" max="9" width="1.85546875" hidden="1" customWidth="1"/>
    <col min="10" max="10" width="14.85546875" hidden="1" customWidth="1"/>
    <col min="11" max="11" width="1.85546875" hidden="1" customWidth="1"/>
    <col min="12" max="12" width="15.5703125" hidden="1" customWidth="1"/>
    <col min="14" max="19" width="0" hidden="1" customWidth="1"/>
  </cols>
  <sheetData>
    <row r="1" spans="1:18" hidden="1" x14ac:dyDescent="0.25">
      <c r="A1" t="s">
        <v>0</v>
      </c>
    </row>
    <row r="2" spans="1:18" hidden="1" x14ac:dyDescent="0.25">
      <c r="A2" t="s">
        <v>1</v>
      </c>
    </row>
    <row r="3" spans="1:18" ht="15.75" hidden="1" customHeight="1" x14ac:dyDescent="0.25">
      <c r="A3" t="s">
        <v>2</v>
      </c>
    </row>
    <row r="4" spans="1:18" ht="17.100000000000001" customHeight="1" x14ac:dyDescent="0.25">
      <c r="A4" s="5"/>
      <c r="B4" s="24" t="s">
        <v>54</v>
      </c>
      <c r="C4" s="24"/>
      <c r="D4" s="24"/>
      <c r="E4" s="6"/>
      <c r="F4" s="24" t="s">
        <v>3</v>
      </c>
      <c r="G4" s="24"/>
      <c r="H4" s="24"/>
      <c r="I4" s="6"/>
      <c r="J4" s="24" t="s">
        <v>52</v>
      </c>
      <c r="K4" s="24"/>
      <c r="L4" s="24"/>
    </row>
    <row r="5" spans="1:18" ht="17.100000000000001" customHeight="1" x14ac:dyDescent="0.25">
      <c r="A5" s="5"/>
      <c r="B5" s="7">
        <v>43830</v>
      </c>
      <c r="C5" s="8"/>
      <c r="D5" s="7">
        <v>43465</v>
      </c>
      <c r="E5" s="8"/>
      <c r="F5" s="7">
        <v>43738</v>
      </c>
      <c r="G5" s="8"/>
      <c r="H5" s="7">
        <v>43373</v>
      </c>
      <c r="I5" s="8"/>
      <c r="J5" s="7">
        <v>43738</v>
      </c>
      <c r="K5" s="8"/>
      <c r="L5" s="7">
        <v>43373</v>
      </c>
    </row>
    <row r="6" spans="1:18" ht="17.100000000000001" customHeight="1" x14ac:dyDescent="0.25">
      <c r="A6" s="5"/>
      <c r="B6" s="5"/>
      <c r="C6" s="5"/>
      <c r="D6" s="5"/>
      <c r="E6" s="5"/>
      <c r="F6" s="25" t="s">
        <v>2</v>
      </c>
      <c r="G6" s="25"/>
      <c r="H6" s="25"/>
      <c r="I6" s="25"/>
      <c r="J6" s="25"/>
      <c r="K6" s="25"/>
      <c r="L6" s="25"/>
    </row>
    <row r="7" spans="1:18" ht="17.100000000000001" customHeight="1" x14ac:dyDescent="0.25">
      <c r="A7" s="9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8" ht="17.100000000000001" customHeight="1" x14ac:dyDescent="0.25">
      <c r="A8" s="5" t="s">
        <v>5</v>
      </c>
      <c r="B8" s="10">
        <v>12179</v>
      </c>
      <c r="C8" s="10"/>
      <c r="D8" s="10">
        <v>10802</v>
      </c>
      <c r="E8" s="10"/>
      <c r="F8" s="10">
        <v>3126</v>
      </c>
      <c r="G8" s="10"/>
      <c r="H8" s="10">
        <v>2812</v>
      </c>
      <c r="I8" s="10"/>
      <c r="J8" s="10">
        <v>9086</v>
      </c>
      <c r="K8" s="10"/>
      <c r="L8" s="10">
        <v>7994</v>
      </c>
    </row>
    <row r="9" spans="1:18" ht="17.100000000000001" customHeight="1" x14ac:dyDescent="0.25">
      <c r="A9" s="5" t="s">
        <v>6</v>
      </c>
      <c r="B9" s="12">
        <v>4952</v>
      </c>
      <c r="C9" s="11"/>
      <c r="D9" s="12">
        <v>3448</v>
      </c>
      <c r="E9" s="11"/>
      <c r="F9" s="12">
        <v>1337</v>
      </c>
      <c r="G9" s="11"/>
      <c r="H9" s="12">
        <v>954</v>
      </c>
      <c r="I9" s="11"/>
      <c r="J9" s="12">
        <v>3665</v>
      </c>
      <c r="K9" s="11"/>
      <c r="L9" s="12">
        <v>2399</v>
      </c>
    </row>
    <row r="10" spans="1:18" ht="17.100000000000001" customHeight="1" x14ac:dyDescent="0.25">
      <c r="A10" s="5" t="s">
        <v>7</v>
      </c>
      <c r="B10" s="11">
        <f>B8-B9</f>
        <v>7227</v>
      </c>
      <c r="C10" s="11"/>
      <c r="D10" s="11">
        <f>D8-D9</f>
        <v>7354</v>
      </c>
      <c r="E10" s="11"/>
      <c r="F10" s="11">
        <f>F8-F9</f>
        <v>1789</v>
      </c>
      <c r="G10" s="11"/>
      <c r="H10" s="11">
        <f>H8-H9</f>
        <v>1858</v>
      </c>
      <c r="I10" s="11"/>
      <c r="J10" s="11">
        <f>J8-J9</f>
        <v>5421</v>
      </c>
      <c r="K10" s="11"/>
      <c r="L10" s="11">
        <f>L8-L9</f>
        <v>5595</v>
      </c>
      <c r="N10" s="19">
        <f>F10-H10</f>
        <v>-69</v>
      </c>
      <c r="O10" s="4">
        <f>N10/H10</f>
        <v>-3.7136706135629707E-2</v>
      </c>
      <c r="Q10" s="19">
        <f>J10-L10</f>
        <v>-174</v>
      </c>
      <c r="R10" s="3">
        <f>Q10/L10</f>
        <v>-3.1099195710455763E-2</v>
      </c>
    </row>
    <row r="11" spans="1:18" ht="17.100000000000001" customHeight="1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R11" s="3"/>
    </row>
    <row r="12" spans="1:18" ht="17.100000000000001" customHeight="1" x14ac:dyDescent="0.25">
      <c r="A12" s="5" t="s">
        <v>8</v>
      </c>
      <c r="B12" s="12">
        <v>270</v>
      </c>
      <c r="C12" s="11"/>
      <c r="D12" s="12">
        <v>189</v>
      </c>
      <c r="E12" s="11"/>
      <c r="F12" s="12">
        <v>78</v>
      </c>
      <c r="G12" s="11"/>
      <c r="H12" s="12">
        <v>53</v>
      </c>
      <c r="I12" s="11"/>
      <c r="J12" s="12">
        <v>175</v>
      </c>
      <c r="K12" s="11"/>
      <c r="L12" s="12">
        <v>224</v>
      </c>
      <c r="N12" s="19">
        <f>F12-H12</f>
        <v>25</v>
      </c>
      <c r="O12" s="3">
        <f>N12/H12</f>
        <v>0.47169811320754718</v>
      </c>
      <c r="Q12" s="19">
        <f>J12-L12</f>
        <v>-49</v>
      </c>
      <c r="R12" s="3">
        <f>Q12/L12</f>
        <v>-0.21875</v>
      </c>
    </row>
    <row r="13" spans="1:18" ht="17.100000000000001" customHeight="1" x14ac:dyDescent="0.25">
      <c r="A13" s="5" t="s">
        <v>9</v>
      </c>
      <c r="B13" s="11">
        <f>B10-B12</f>
        <v>6957</v>
      </c>
      <c r="C13" s="11"/>
      <c r="D13" s="11">
        <f>D10-D12</f>
        <v>7165</v>
      </c>
      <c r="E13" s="11"/>
      <c r="F13" s="11">
        <f>F10-F12</f>
        <v>1711</v>
      </c>
      <c r="G13" s="11"/>
      <c r="H13" s="11">
        <f>H10-H12</f>
        <v>1805</v>
      </c>
      <c r="I13" s="11"/>
      <c r="J13" s="11">
        <f>J10-J12</f>
        <v>5246</v>
      </c>
      <c r="K13" s="11"/>
      <c r="L13" s="11">
        <f>L10-L12</f>
        <v>5371</v>
      </c>
    </row>
    <row r="14" spans="1:18" ht="17.100000000000001" customHeight="1" x14ac:dyDescent="0.25">
      <c r="A14" s="5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8" ht="17.100000000000001" customHeight="1" x14ac:dyDescent="0.25">
      <c r="A15" s="5" t="s">
        <v>10</v>
      </c>
      <c r="B15" s="11">
        <v>491</v>
      </c>
      <c r="C15" s="11"/>
      <c r="D15" s="11">
        <v>756</v>
      </c>
      <c r="E15" s="11"/>
      <c r="F15" s="11">
        <v>84</v>
      </c>
      <c r="G15" s="11"/>
      <c r="H15" s="11">
        <v>149</v>
      </c>
      <c r="I15" s="11"/>
      <c r="J15" s="11">
        <v>350</v>
      </c>
      <c r="K15" s="11"/>
      <c r="L15" s="11">
        <v>496</v>
      </c>
    </row>
    <row r="16" spans="1:18" ht="17.100000000000001" customHeight="1" x14ac:dyDescent="0.25">
      <c r="A16" s="5" t="s">
        <v>58</v>
      </c>
      <c r="B16" s="11">
        <v>6029</v>
      </c>
      <c r="C16" s="11"/>
      <c r="D16" s="11">
        <v>5546</v>
      </c>
      <c r="E16" s="11"/>
      <c r="F16" s="11">
        <v>1508</v>
      </c>
      <c r="G16" s="11"/>
      <c r="H16" s="11">
        <v>1355</v>
      </c>
      <c r="I16" s="11"/>
      <c r="J16" s="11">
        <v>4541</v>
      </c>
      <c r="K16" s="11"/>
      <c r="L16" s="11">
        <v>4106</v>
      </c>
    </row>
    <row r="17" spans="1:12" ht="17.100000000000001" customHeight="1" x14ac:dyDescent="0.25">
      <c r="A17" s="5" t="s">
        <v>56</v>
      </c>
      <c r="B17" s="11">
        <v>600</v>
      </c>
      <c r="C17" s="11"/>
      <c r="D17" s="11">
        <v>0</v>
      </c>
      <c r="E17" s="11"/>
      <c r="F17" s="11"/>
      <c r="G17" s="11"/>
      <c r="H17" s="11"/>
      <c r="I17" s="11"/>
      <c r="J17" s="11"/>
      <c r="K17" s="11"/>
      <c r="L17" s="11"/>
    </row>
    <row r="18" spans="1:12" ht="17.100000000000001" customHeight="1" x14ac:dyDescent="0.25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17.100000000000001" customHeight="1" x14ac:dyDescent="0.25">
      <c r="A19" s="5" t="s">
        <v>11</v>
      </c>
      <c r="B19" s="11">
        <v>819</v>
      </c>
      <c r="C19" s="11"/>
      <c r="D19" s="11">
        <f>D13+D15-D16</f>
        <v>2375</v>
      </c>
      <c r="E19" s="11"/>
      <c r="F19" s="11">
        <f>F13+F15-F16</f>
        <v>287</v>
      </c>
      <c r="G19" s="11"/>
      <c r="H19" s="11">
        <f>H13+H15-H16</f>
        <v>599</v>
      </c>
      <c r="I19" s="11"/>
      <c r="J19" s="11">
        <f>J13+J15-J16</f>
        <v>1055</v>
      </c>
      <c r="K19" s="11"/>
      <c r="L19" s="11">
        <v>1761</v>
      </c>
    </row>
    <row r="20" spans="1:12" ht="17.100000000000001" customHeight="1" x14ac:dyDescent="0.25">
      <c r="A20" s="5" t="s">
        <v>12</v>
      </c>
      <c r="B20" s="12">
        <v>317</v>
      </c>
      <c r="C20" s="11"/>
      <c r="D20" s="12">
        <v>605</v>
      </c>
      <c r="E20" s="11"/>
      <c r="F20" s="12">
        <v>80</v>
      </c>
      <c r="G20" s="11"/>
      <c r="H20" s="12">
        <v>157</v>
      </c>
      <c r="I20" s="11"/>
      <c r="J20" s="12">
        <v>263</v>
      </c>
      <c r="K20" s="11"/>
      <c r="L20" s="12">
        <v>460</v>
      </c>
    </row>
    <row r="21" spans="1:12" ht="17.100000000000001" customHeight="1" thickBot="1" x14ac:dyDescent="0.3">
      <c r="A21" s="5" t="s">
        <v>13</v>
      </c>
      <c r="B21" s="20">
        <f>B19-B20</f>
        <v>502</v>
      </c>
      <c r="C21" s="10"/>
      <c r="D21" s="20">
        <f>D19-D20</f>
        <v>1770</v>
      </c>
      <c r="E21" s="10"/>
      <c r="F21" s="20">
        <f>F19-F20</f>
        <v>207</v>
      </c>
      <c r="G21" s="10"/>
      <c r="H21" s="20">
        <f>H19-H20</f>
        <v>442</v>
      </c>
      <c r="I21" s="10"/>
      <c r="J21" s="20">
        <f>J19-J20</f>
        <v>792</v>
      </c>
      <c r="K21" s="10"/>
      <c r="L21" s="20">
        <f>L19-L20</f>
        <v>1301</v>
      </c>
    </row>
    <row r="22" spans="1:12" ht="17.100000000000001" customHeight="1" thickTop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7.100000000000001" customHeight="1" x14ac:dyDescent="0.25">
      <c r="A23" s="9" t="s">
        <v>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7.100000000000001" customHeight="1" x14ac:dyDescent="0.25">
      <c r="A24" s="5" t="s">
        <v>15</v>
      </c>
      <c r="B24" s="13">
        <v>0.23</v>
      </c>
      <c r="C24" s="5"/>
      <c r="D24" s="13">
        <v>0.74</v>
      </c>
      <c r="E24" s="5"/>
      <c r="F24" s="13">
        <v>0.1</v>
      </c>
      <c r="G24" s="5"/>
      <c r="H24" s="13">
        <v>0.19</v>
      </c>
      <c r="I24" s="5"/>
      <c r="J24" s="13">
        <v>0.36</v>
      </c>
      <c r="K24" s="5"/>
      <c r="L24" s="13">
        <v>0.55000000000000004</v>
      </c>
    </row>
    <row r="25" spans="1:12" ht="17.100000000000001" customHeight="1" x14ac:dyDescent="0.25">
      <c r="A25" s="5" t="s">
        <v>16</v>
      </c>
      <c r="B25" s="11">
        <v>2161639</v>
      </c>
      <c r="C25" s="5"/>
      <c r="D25" s="11">
        <v>2375871</v>
      </c>
      <c r="E25" s="5"/>
      <c r="F25" s="11">
        <v>2109084</v>
      </c>
      <c r="G25" s="5"/>
      <c r="H25" s="11">
        <v>2378294</v>
      </c>
      <c r="I25" s="5"/>
      <c r="J25" s="11">
        <v>2181483</v>
      </c>
      <c r="K25" s="5"/>
      <c r="L25" s="11">
        <v>2377858</v>
      </c>
    </row>
    <row r="26" spans="1:12" ht="17.100000000000001" customHeight="1" x14ac:dyDescent="0.25">
      <c r="A26" s="5" t="s">
        <v>17</v>
      </c>
      <c r="B26" s="13">
        <v>0.23</v>
      </c>
      <c r="C26" s="5"/>
      <c r="D26" s="13">
        <v>0.74</v>
      </c>
      <c r="E26" s="5"/>
      <c r="F26" s="13">
        <v>0.1</v>
      </c>
      <c r="G26" s="5"/>
      <c r="H26" s="13">
        <v>0.18</v>
      </c>
      <c r="I26" s="5"/>
      <c r="J26" s="13">
        <v>0.36</v>
      </c>
      <c r="K26" s="5"/>
      <c r="L26" s="13">
        <v>0.54</v>
      </c>
    </row>
    <row r="27" spans="1:12" ht="17.100000000000001" customHeight="1" x14ac:dyDescent="0.25">
      <c r="A27" s="5" t="s">
        <v>18</v>
      </c>
      <c r="B27" s="11">
        <v>2186455</v>
      </c>
      <c r="C27" s="5"/>
      <c r="D27" s="11">
        <v>2405954</v>
      </c>
      <c r="E27" s="5"/>
      <c r="F27" s="11">
        <v>2129208</v>
      </c>
      <c r="G27" s="5"/>
      <c r="H27" s="11">
        <v>2411000</v>
      </c>
      <c r="I27" s="5"/>
      <c r="J27" s="11">
        <v>2204400</v>
      </c>
      <c r="K27" s="5"/>
      <c r="L27" s="11">
        <v>2407997</v>
      </c>
    </row>
    <row r="28" spans="1:12" ht="17.100000000000001" customHeight="1" x14ac:dyDescent="0.25">
      <c r="A28" s="5" t="s">
        <v>57</v>
      </c>
      <c r="B28" s="22">
        <f>(40566*1000)/2305851</f>
        <v>17.592637165194109</v>
      </c>
      <c r="C28" s="5"/>
      <c r="D28" s="13">
        <f>45209355.15/2573024</f>
        <v>17.570514363643714</v>
      </c>
      <c r="E28" s="5"/>
      <c r="F28" s="13">
        <f>40647423.76/F25</f>
        <v>19.272548537659002</v>
      </c>
      <c r="G28" s="5"/>
      <c r="H28" s="13">
        <f>45005467.14/H25</f>
        <v>18.92342458081297</v>
      </c>
      <c r="I28" s="5"/>
      <c r="J28" s="13">
        <f>40647423.76/J25</f>
        <v>18.632931707466891</v>
      </c>
      <c r="K28" s="5"/>
      <c r="L28" s="13">
        <f>45005467.14/L25</f>
        <v>18.926894347770137</v>
      </c>
    </row>
    <row r="29" spans="1:12" ht="17.100000000000001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17.100000000000001" customHeight="1" x14ac:dyDescent="0.25">
      <c r="A30" s="26" t="s">
        <v>55</v>
      </c>
      <c r="B30" s="26"/>
      <c r="C30" s="26"/>
      <c r="D30" s="26"/>
      <c r="E30" s="26"/>
      <c r="F30" s="26"/>
      <c r="G30" s="5"/>
      <c r="H30" s="5"/>
      <c r="I30" s="5"/>
      <c r="J30" s="5"/>
      <c r="K30" s="5"/>
      <c r="L30" s="5"/>
    </row>
    <row r="31" spans="1:12" ht="17.100000000000001" customHeight="1" x14ac:dyDescent="0.25">
      <c r="A31" s="5" t="s">
        <v>19</v>
      </c>
      <c r="B31" s="14">
        <f>B21/(B40/1000)</f>
        <v>1.5080792869380552E-3</v>
      </c>
      <c r="C31" s="5"/>
      <c r="D31" s="14">
        <f>(440460.28*4)/D40</f>
        <v>5.585220877887531E-3</v>
      </c>
      <c r="E31" s="5"/>
      <c r="F31" s="14">
        <f>(207780.15*4)/F40</f>
        <v>2.4634233051169666E-3</v>
      </c>
      <c r="G31" s="5"/>
      <c r="H31" s="14">
        <f>(440460.28*4)/H40</f>
        <v>5.6024099568334059E-3</v>
      </c>
      <c r="I31" s="5"/>
      <c r="J31" s="14">
        <f>((791683.67/3)*4)/J40</f>
        <v>3.1957033121108504E-3</v>
      </c>
      <c r="K31" s="5"/>
      <c r="L31" s="14">
        <f>((1299200.77/3)*4)/L40</f>
        <v>5.5269686106893525E-3</v>
      </c>
    </row>
    <row r="32" spans="1:12" ht="17.100000000000001" customHeight="1" x14ac:dyDescent="0.25">
      <c r="A32" s="5" t="s">
        <v>48</v>
      </c>
      <c r="B32" s="14">
        <f>B21/(B42/1000)</f>
        <v>1.2065926117663052E-2</v>
      </c>
      <c r="C32" s="5"/>
      <c r="D32" s="14">
        <f>(440460.28*4)/D42</f>
        <v>3.9357713952020645E-2</v>
      </c>
      <c r="E32" s="5"/>
      <c r="F32" s="14">
        <f>(207780.15*4)/F42</f>
        <v>2.0398810366153704E-2</v>
      </c>
      <c r="G32" s="5"/>
      <c r="H32" s="14">
        <f>(440460.28*4)/H42</f>
        <v>3.9357713952020645E-2</v>
      </c>
      <c r="I32" s="5"/>
      <c r="J32" s="14">
        <f>((791683.67/3)*4)/J42</f>
        <v>2.5232196039989444E-2</v>
      </c>
      <c r="K32" s="5"/>
      <c r="L32" s="14">
        <f>((1299200.77/3)*4)/L42</f>
        <v>3.8597735530056521E-2</v>
      </c>
    </row>
    <row r="33" spans="1:12" ht="17.100000000000001" customHeight="1" x14ac:dyDescent="0.25">
      <c r="A33" s="5" t="s">
        <v>20</v>
      </c>
      <c r="B33" s="14">
        <f>B16/(B15+B10)</f>
        <v>0.78116092251878722</v>
      </c>
      <c r="C33" s="5"/>
      <c r="D33" s="14">
        <f>D16/(D15+D10)</f>
        <v>0.68384710234278667</v>
      </c>
      <c r="E33" s="15"/>
      <c r="F33" s="14">
        <f>F16/(F15+F10)</f>
        <v>0.80512546716497602</v>
      </c>
      <c r="G33" s="5"/>
      <c r="H33" s="14">
        <f>H16/(H15+H10)</f>
        <v>0.67513702042850021</v>
      </c>
      <c r="I33" s="15"/>
      <c r="J33" s="14">
        <f>J16/(J15+J10)</f>
        <v>0.78686536128920459</v>
      </c>
      <c r="K33" s="15"/>
      <c r="L33" s="14">
        <f>L16/(L15+L10)</f>
        <v>0.67410934165161718</v>
      </c>
    </row>
    <row r="34" spans="1:12" ht="17.100000000000001" customHeight="1" x14ac:dyDescent="0.25">
      <c r="A34" s="5" t="s">
        <v>21</v>
      </c>
      <c r="B34" s="14">
        <v>1.9699999999999999E-2</v>
      </c>
      <c r="C34" s="5"/>
      <c r="D34" s="15">
        <v>2.1899999999999999E-2</v>
      </c>
      <c r="E34" s="5"/>
      <c r="F34" s="14">
        <v>1.9099999999999999E-2</v>
      </c>
      <c r="G34" s="5"/>
      <c r="H34" s="15">
        <v>2.1499999999999998E-2</v>
      </c>
      <c r="I34" s="5"/>
      <c r="J34" s="14">
        <v>2.01E-2</v>
      </c>
      <c r="K34" s="5"/>
      <c r="L34" s="14">
        <v>2.2499999999999999E-2</v>
      </c>
    </row>
    <row r="35" spans="1:12" ht="17.100000000000001" customHeight="1" x14ac:dyDescent="0.25">
      <c r="A35" s="5" t="s">
        <v>22</v>
      </c>
      <c r="B35" s="16">
        <v>2.2499999999999999E-2</v>
      </c>
      <c r="C35" s="17"/>
      <c r="D35" s="16">
        <v>2.41E-2</v>
      </c>
      <c r="E35" s="17"/>
      <c r="F35" s="16">
        <v>2.1899999999999999E-2</v>
      </c>
      <c r="G35" s="17"/>
      <c r="H35" s="16">
        <v>2.4E-2</v>
      </c>
      <c r="I35" s="17"/>
      <c r="J35" s="16">
        <v>2.29E-2</v>
      </c>
      <c r="K35" s="17"/>
      <c r="L35" s="16">
        <v>2.46E-2</v>
      </c>
    </row>
    <row r="38" spans="1:12" hidden="1" x14ac:dyDescent="0.25"/>
    <row r="39" spans="1:12" hidden="1" x14ac:dyDescent="0.25"/>
    <row r="40" spans="1:12" hidden="1" x14ac:dyDescent="0.25">
      <c r="A40" s="1" t="s">
        <v>45</v>
      </c>
      <c r="B40" s="2">
        <v>332873745</v>
      </c>
      <c r="D40" s="2">
        <v>315446991</v>
      </c>
      <c r="F40" s="2">
        <v>337384402.54000002</v>
      </c>
      <c r="H40" s="2">
        <v>314479149.79000002</v>
      </c>
      <c r="J40" s="2">
        <v>330311710.31</v>
      </c>
      <c r="K40" s="2"/>
      <c r="L40" s="2">
        <v>313420939.27999997</v>
      </c>
    </row>
    <row r="41" spans="1:12" hidden="1" x14ac:dyDescent="0.25">
      <c r="D41" s="2"/>
      <c r="H41" s="2"/>
      <c r="J41" s="2"/>
      <c r="K41" s="2"/>
      <c r="L41" s="2"/>
    </row>
    <row r="42" spans="1:12" hidden="1" x14ac:dyDescent="0.25">
      <c r="A42" s="1" t="s">
        <v>46</v>
      </c>
      <c r="B42" s="2">
        <v>41604763.289999999</v>
      </c>
      <c r="D42" s="2">
        <v>44764823.539999999</v>
      </c>
      <c r="F42" s="2">
        <v>40743581.859999999</v>
      </c>
      <c r="H42" s="2">
        <v>44764823.539999999</v>
      </c>
      <c r="J42" s="2">
        <v>41834576.149999999</v>
      </c>
      <c r="K42" s="2"/>
      <c r="L42" s="2">
        <v>44880034.270000003</v>
      </c>
    </row>
    <row r="43" spans="1:12" hidden="1" x14ac:dyDescent="0.25">
      <c r="A43" s="1"/>
    </row>
    <row r="44" spans="1:12" x14ac:dyDescent="0.25">
      <c r="B44" s="4"/>
      <c r="D44" s="4"/>
      <c r="F44" s="4">
        <f>1840/318436</f>
        <v>5.7782411536384075E-3</v>
      </c>
      <c r="H44" s="4">
        <f>1846/303117</f>
        <v>6.0900576345107663E-3</v>
      </c>
      <c r="J44" s="3">
        <f>3777/315467</f>
        <v>1.1972726148852336E-2</v>
      </c>
      <c r="L44" s="3">
        <f>3704/299453</f>
        <v>1.2369219877576781E-2</v>
      </c>
    </row>
  </sheetData>
  <mergeCells count="5">
    <mergeCell ref="F4:H4"/>
    <mergeCell ref="J4:L4"/>
    <mergeCell ref="F6:L6"/>
    <mergeCell ref="A30:F30"/>
    <mergeCell ref="B4:D4"/>
  </mergeCells>
  <pageMargins left="0.7" right="0.7" top="0.75" bottom="0.75" header="0.3" footer="0.3"/>
  <pageSetup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445-EA69-46DC-8842-0E95F61612A5}">
  <sheetPr>
    <pageSetUpPr fitToPage="1"/>
  </sheetPr>
  <dimension ref="A1:G39"/>
  <sheetViews>
    <sheetView showGridLines="0" topLeftCell="A4" zoomScaleNormal="100" workbookViewId="0">
      <selection activeCell="A5" sqref="A4:C38"/>
    </sheetView>
  </sheetViews>
  <sheetFormatPr defaultRowHeight="15" x14ac:dyDescent="0.25"/>
  <cols>
    <col min="1" max="1" width="58.140625" customWidth="1"/>
    <col min="2" max="3" width="22.7109375" customWidth="1"/>
    <col min="6" max="7" width="0" hidden="1" customWidth="1"/>
  </cols>
  <sheetData>
    <row r="1" spans="1:7" hidden="1" x14ac:dyDescent="0.25">
      <c r="A1" t="s">
        <v>0</v>
      </c>
    </row>
    <row r="2" spans="1:7" hidden="1" x14ac:dyDescent="0.25">
      <c r="A2" t="s">
        <v>1</v>
      </c>
    </row>
    <row r="3" spans="1:7" hidden="1" x14ac:dyDescent="0.25">
      <c r="A3" t="s">
        <v>2</v>
      </c>
    </row>
    <row r="4" spans="1:7" x14ac:dyDescent="0.25">
      <c r="A4" s="5"/>
      <c r="B4" s="27">
        <v>43830</v>
      </c>
      <c r="C4" s="27">
        <v>43465</v>
      </c>
    </row>
    <row r="5" spans="1:7" ht="17.100000000000001" customHeight="1" x14ac:dyDescent="0.25">
      <c r="A5" s="5"/>
      <c r="B5" s="28"/>
      <c r="C5" s="28"/>
    </row>
    <row r="6" spans="1:7" ht="17.100000000000001" customHeight="1" x14ac:dyDescent="0.25">
      <c r="A6" s="5"/>
      <c r="B6" s="5"/>
      <c r="C6" s="23"/>
    </row>
    <row r="7" spans="1:7" ht="17.100000000000001" customHeight="1" x14ac:dyDescent="0.25">
      <c r="A7" s="9" t="s">
        <v>23</v>
      </c>
      <c r="B7" s="5"/>
      <c r="C7" s="5"/>
    </row>
    <row r="8" spans="1:7" ht="17.100000000000001" customHeight="1" x14ac:dyDescent="0.25">
      <c r="A8" s="5" t="s">
        <v>24</v>
      </c>
      <c r="B8" s="10">
        <v>341695</v>
      </c>
      <c r="C8" s="10">
        <v>323954</v>
      </c>
      <c r="F8" s="21" t="e">
        <f>#REF!-C8</f>
        <v>#REF!</v>
      </c>
      <c r="G8" s="3" t="e">
        <f>F8/C8</f>
        <v>#REF!</v>
      </c>
    </row>
    <row r="9" spans="1:7" ht="17.100000000000001" customHeight="1" x14ac:dyDescent="0.25">
      <c r="A9" s="5" t="s">
        <v>49</v>
      </c>
      <c r="B9" s="11">
        <f>25318+1923</f>
        <v>27241</v>
      </c>
      <c r="C9" s="11">
        <v>28119</v>
      </c>
    </row>
    <row r="10" spans="1:7" ht="33" customHeight="1" x14ac:dyDescent="0.25">
      <c r="A10" s="18" t="s">
        <v>53</v>
      </c>
      <c r="B10" s="11">
        <v>286219</v>
      </c>
      <c r="C10" s="11">
        <v>268211</v>
      </c>
      <c r="F10" s="21" t="e">
        <f>#REF!-C10</f>
        <v>#REF!</v>
      </c>
      <c r="G10" s="3" t="e">
        <f>F10/C10</f>
        <v>#REF!</v>
      </c>
    </row>
    <row r="11" spans="1:7" ht="17.100000000000001" customHeight="1" x14ac:dyDescent="0.25">
      <c r="A11" s="5" t="s">
        <v>25</v>
      </c>
      <c r="B11" s="11">
        <v>269979</v>
      </c>
      <c r="C11" s="11">
        <v>244056</v>
      </c>
      <c r="F11" s="21" t="e">
        <f>#REF!-C11</f>
        <v>#REF!</v>
      </c>
      <c r="G11" s="3" t="e">
        <f>F11/C11</f>
        <v>#REF!</v>
      </c>
    </row>
    <row r="12" spans="1:7" ht="17.100000000000001" customHeight="1" x14ac:dyDescent="0.25">
      <c r="A12" s="5" t="s">
        <v>26</v>
      </c>
      <c r="B12" s="11">
        <v>30000</v>
      </c>
      <c r="C12" s="11">
        <v>34000</v>
      </c>
    </row>
    <row r="13" spans="1:7" ht="17.100000000000001" customHeight="1" x14ac:dyDescent="0.25">
      <c r="A13" s="5" t="s">
        <v>28</v>
      </c>
      <c r="B13" s="11">
        <v>301129</v>
      </c>
      <c r="C13" s="11">
        <v>278739</v>
      </c>
    </row>
    <row r="14" spans="1:7" ht="17.100000000000001" customHeight="1" x14ac:dyDescent="0.25">
      <c r="A14" s="5" t="s">
        <v>27</v>
      </c>
      <c r="B14" s="11">
        <v>40566</v>
      </c>
      <c r="C14" s="11">
        <v>45215</v>
      </c>
      <c r="F14" s="21" t="e">
        <f>#REF!-C14</f>
        <v>#REF!</v>
      </c>
      <c r="G14" s="3" t="e">
        <f>F14/C14</f>
        <v>#REF!</v>
      </c>
    </row>
    <row r="15" spans="1:7" ht="17.100000000000001" customHeight="1" x14ac:dyDescent="0.25">
      <c r="A15" s="5"/>
      <c r="B15" s="5"/>
      <c r="C15" s="5"/>
    </row>
    <row r="16" spans="1:7" ht="17.100000000000001" customHeight="1" x14ac:dyDescent="0.25">
      <c r="A16" s="9" t="s">
        <v>29</v>
      </c>
      <c r="B16" s="5"/>
      <c r="C16" s="5"/>
    </row>
    <row r="17" spans="1:3" ht="17.100000000000001" customHeight="1" x14ac:dyDescent="0.25">
      <c r="A17" s="5" t="s">
        <v>50</v>
      </c>
      <c r="B17" s="14">
        <f>B9/B8</f>
        <v>7.9723144909934304E-2</v>
      </c>
      <c r="C17" s="14">
        <f>C9/C8</f>
        <v>8.6799360403020179E-2</v>
      </c>
    </row>
    <row r="18" spans="1:3" ht="17.100000000000001" customHeight="1" x14ac:dyDescent="0.25">
      <c r="A18" s="5" t="s">
        <v>51</v>
      </c>
      <c r="B18" s="14">
        <f>B10/B11</f>
        <v>1.060152826701336</v>
      </c>
      <c r="C18" s="14">
        <f>C10/C11</f>
        <v>1.0989731864817911</v>
      </c>
    </row>
    <row r="19" spans="1:3" ht="17.100000000000001" customHeight="1" x14ac:dyDescent="0.25">
      <c r="A19" s="5" t="s">
        <v>30</v>
      </c>
      <c r="B19" s="14">
        <f>B14/B8</f>
        <v>0.1187199110317681</v>
      </c>
      <c r="C19" s="14">
        <f>C14/C8</f>
        <v>0.13957228495403667</v>
      </c>
    </row>
    <row r="20" spans="1:3" ht="17.100000000000001" customHeight="1" x14ac:dyDescent="0.25">
      <c r="A20" s="5"/>
      <c r="B20" s="5"/>
      <c r="C20" s="5"/>
    </row>
    <row r="21" spans="1:3" ht="17.100000000000001" customHeight="1" x14ac:dyDescent="0.25">
      <c r="A21" s="9" t="s">
        <v>34</v>
      </c>
      <c r="B21" s="5"/>
      <c r="C21" s="5"/>
    </row>
    <row r="22" spans="1:3" ht="17.100000000000001" customHeight="1" x14ac:dyDescent="0.25">
      <c r="A22" s="5" t="s">
        <v>32</v>
      </c>
      <c r="B22" s="11">
        <v>173</v>
      </c>
      <c r="C22" s="11">
        <v>348</v>
      </c>
    </row>
    <row r="23" spans="1:3" ht="17.100000000000001" customHeight="1" x14ac:dyDescent="0.25">
      <c r="A23" s="5" t="s">
        <v>33</v>
      </c>
      <c r="B23" s="11">
        <v>0</v>
      </c>
      <c r="C23" s="11">
        <v>0</v>
      </c>
    </row>
    <row r="24" spans="1:3" ht="17.100000000000001" customHeight="1" x14ac:dyDescent="0.25">
      <c r="A24" s="5"/>
      <c r="B24" s="5"/>
      <c r="C24" s="5"/>
    </row>
    <row r="25" spans="1:3" ht="17.100000000000001" customHeight="1" x14ac:dyDescent="0.25">
      <c r="A25" s="9" t="s">
        <v>31</v>
      </c>
      <c r="B25" s="5"/>
      <c r="C25" s="5"/>
    </row>
    <row r="26" spans="1:3" ht="17.100000000000001" customHeight="1" x14ac:dyDescent="0.25">
      <c r="A26" s="5" t="s">
        <v>35</v>
      </c>
      <c r="B26" s="14">
        <f>B22/B8</f>
        <v>5.0629947760429627E-4</v>
      </c>
      <c r="C26" s="14">
        <f>C22/C8</f>
        <v>1.0742265877254178E-3</v>
      </c>
    </row>
    <row r="27" spans="1:3" ht="17.100000000000001" customHeight="1" x14ac:dyDescent="0.25">
      <c r="A27" s="5" t="s">
        <v>36</v>
      </c>
      <c r="B27" s="14">
        <f>B22/B8</f>
        <v>5.0629947760429627E-4</v>
      </c>
      <c r="C27" s="14">
        <v>1.1000000000000001E-3</v>
      </c>
    </row>
    <row r="28" spans="1:3" ht="17.100000000000001" customHeight="1" x14ac:dyDescent="0.25">
      <c r="A28" s="5" t="s">
        <v>37</v>
      </c>
      <c r="B28" s="14">
        <f>(B22/(B10+1593))</f>
        <v>6.0108682056342333E-4</v>
      </c>
      <c r="C28" s="14">
        <f>348/(268211+1323)</f>
        <v>1.291117261644171E-3</v>
      </c>
    </row>
    <row r="29" spans="1:3" ht="17.100000000000001" customHeight="1" x14ac:dyDescent="0.25">
      <c r="A29" s="5" t="s">
        <v>38</v>
      </c>
      <c r="B29" s="14">
        <v>0</v>
      </c>
      <c r="C29" s="14">
        <v>0</v>
      </c>
    </row>
    <row r="30" spans="1:3" ht="17.100000000000001" customHeight="1" x14ac:dyDescent="0.25">
      <c r="A30" s="5" t="s">
        <v>39</v>
      </c>
      <c r="B30" s="14">
        <f>(1593/(B10+1593))</f>
        <v>5.5348630355926782E-3</v>
      </c>
      <c r="C30" s="14">
        <f>1323/(1323+268211)</f>
        <v>4.908471658492064E-3</v>
      </c>
    </row>
    <row r="31" spans="1:3" ht="17.100000000000001" customHeight="1" x14ac:dyDescent="0.25">
      <c r="A31" s="5" t="s">
        <v>40</v>
      </c>
      <c r="B31" s="14">
        <f>1593/173</f>
        <v>9.2080924855491322</v>
      </c>
      <c r="C31" s="14">
        <f>1323/348</f>
        <v>3.8017241379310347</v>
      </c>
    </row>
    <row r="32" spans="1:3" ht="17.100000000000001" customHeight="1" x14ac:dyDescent="0.25">
      <c r="A32" s="5"/>
      <c r="B32" s="5"/>
      <c r="C32" s="5"/>
    </row>
    <row r="33" spans="1:3" ht="17.100000000000001" customHeight="1" x14ac:dyDescent="0.25">
      <c r="A33" s="9" t="s">
        <v>41</v>
      </c>
      <c r="B33" s="5"/>
      <c r="C33" s="5"/>
    </row>
    <row r="34" spans="1:3" ht="17.100000000000001" customHeight="1" x14ac:dyDescent="0.25">
      <c r="A34" s="5" t="s">
        <v>42</v>
      </c>
      <c r="B34" s="16">
        <v>0.13830000000000001</v>
      </c>
      <c r="C34" s="14">
        <v>0.17860000000000001</v>
      </c>
    </row>
    <row r="35" spans="1:3" ht="17.100000000000001" customHeight="1" x14ac:dyDescent="0.25">
      <c r="A35" s="5" t="s">
        <v>43</v>
      </c>
      <c r="B35" s="16">
        <v>0.13139999999999999</v>
      </c>
      <c r="C35" s="14">
        <v>0.1726</v>
      </c>
    </row>
    <row r="36" spans="1:3" ht="17.100000000000001" customHeight="1" x14ac:dyDescent="0.25">
      <c r="A36" s="5" t="s">
        <v>44</v>
      </c>
      <c r="B36" s="16">
        <v>9.1499999999999998E-2</v>
      </c>
      <c r="C36" s="14">
        <v>0.1217</v>
      </c>
    </row>
    <row r="37" spans="1:3" ht="17.100000000000001" customHeight="1" x14ac:dyDescent="0.25">
      <c r="A37" s="5" t="s">
        <v>47</v>
      </c>
      <c r="B37" s="16">
        <v>0.13139999999999999</v>
      </c>
      <c r="C37" s="14">
        <v>0.1726</v>
      </c>
    </row>
    <row r="38" spans="1:3" x14ac:dyDescent="0.25">
      <c r="A38" s="5"/>
      <c r="B38" s="5"/>
      <c r="C38" s="5"/>
    </row>
    <row r="39" spans="1:3" x14ac:dyDescent="0.25">
      <c r="A39" s="5"/>
      <c r="B39" s="5"/>
      <c r="C39" s="5"/>
    </row>
  </sheetData>
  <mergeCells count="2">
    <mergeCell ref="C4:C5"/>
    <mergeCell ref="B4:B5"/>
  </mergeCells>
  <pageMargins left="0.7" right="0.7" top="0.75" bottom="0.75" header="0.3" footer="0.3"/>
  <pageSetup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Operating Data &amp; Ratios</vt:lpstr>
      <vt:lpstr>Financial Condition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Bisso</dc:creator>
  <cp:lastModifiedBy>Darren Bisso</cp:lastModifiedBy>
  <cp:lastPrinted>2019-07-12T12:14:03Z</cp:lastPrinted>
  <dcterms:created xsi:type="dcterms:W3CDTF">2019-07-11T12:12:49Z</dcterms:created>
  <dcterms:modified xsi:type="dcterms:W3CDTF">2020-03-10T13:56:30Z</dcterms:modified>
</cp:coreProperties>
</file>